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35" windowHeight="2850" activeTab="0"/>
  </bookViews>
  <sheets>
    <sheet name="Prospetto raccordo" sheetId="1" r:id="rId1"/>
    <sheet name="Prospetto raccordo esempio" sheetId="2" r:id="rId2"/>
  </sheets>
  <definedNames>
    <definedName name="_xlnm.Print_Titles" localSheetId="0">'Prospetto raccordo'!$6:$6</definedName>
    <definedName name="_xlnm.Print_Titles" localSheetId="1">'Prospetto raccordo esempio'!$6:$6</definedName>
  </definedNames>
  <calcPr fullCalcOnLoad="1"/>
</workbook>
</file>

<file path=xl/sharedStrings.xml><?xml version="1.0" encoding="utf-8"?>
<sst xmlns="http://schemas.openxmlformats.org/spreadsheetml/2006/main" count="94" uniqueCount="77">
  <si>
    <t>Onorari specifici art.47 comma 1 (Tabella 2 lettera B)</t>
  </si>
  <si>
    <t>Valore della pratica: operazioni attive</t>
  </si>
  <si>
    <t xml:space="preserve">Valore della pratica: </t>
  </si>
  <si>
    <t>Onorari specifici art.47 comma 1 (Tabella 2 lettera A-a)</t>
  </si>
  <si>
    <t>Tassa Vidimazione Libri Contabili - Determinazione e predisposizione mod.F24</t>
  </si>
  <si>
    <t>Valore della pratica:</t>
  </si>
  <si>
    <t>Valore della pratica: totale operazioni attive</t>
  </si>
  <si>
    <t>Lettere di convocazione assemblea dei soci - adempimenti di bilancio</t>
  </si>
  <si>
    <t>Valore della pratica: patrimonio netto</t>
  </si>
  <si>
    <t>Onorario per la formazione del bilancio:</t>
  </si>
  <si>
    <t>Attività, 1° scaglione</t>
  </si>
  <si>
    <t>Attività, 2° scaglione</t>
  </si>
  <si>
    <t>Componenti positivi, 1° scaglione</t>
  </si>
  <si>
    <t>Valore della pratica: importo ritenute operate</t>
  </si>
  <si>
    <t>Valore della pratica: ricavi</t>
  </si>
  <si>
    <t>Onorari specifici art.47 comma 1 (Tabella 2 lettera Aa) - Redditi</t>
  </si>
  <si>
    <t>Onorari specifici art.47 comma 1 (Tabella 2 lettera Ac3) - Redditi</t>
  </si>
  <si>
    <t>Onorari specifici art.47 comma 1 (Tabella 2 lettera B) - IVA</t>
  </si>
  <si>
    <t>Onorari specifici art.47 comma 1 (Tabella 2 lettera Aa) - IRAP</t>
  </si>
  <si>
    <t>Maggiorazione degli onorari (art.23 TP)</t>
  </si>
  <si>
    <t>TOTALE ONORARI E INDENNITA'</t>
  </si>
  <si>
    <t>Onorari specifici art.47 comma 1 (Tabella 2 lettera Aa) - Studi di Settore</t>
  </si>
  <si>
    <t>Onorari specifici art.47 comma 1 (Tabella 2 lettera Ac3) - Studi di Settore</t>
  </si>
  <si>
    <t xml:space="preserve">Studio </t>
  </si>
  <si>
    <t>PROSPETTO  DI RACCORDO ALLEGATO ALLA PARCELLA N.______ DEL ________</t>
  </si>
  <si>
    <t>DATA</t>
  </si>
  <si>
    <t>IVA Comunicazione annuale dati 2006 - Elaborazione e trasmissione telematica</t>
  </si>
  <si>
    <t>Valore della Pratica</t>
  </si>
  <si>
    <t>Quant.</t>
  </si>
  <si>
    <t>Minimo</t>
  </si>
  <si>
    <t>Massimo</t>
  </si>
  <si>
    <t>Applicato</t>
  </si>
  <si>
    <t>Annotazioni</t>
  </si>
  <si>
    <t>Elaborazione certificazioni ritenute d'acconto anno 2006</t>
  </si>
  <si>
    <t>Indennità di copia art.19 comma 1 lett.c (€ 2,58 per facciata)</t>
  </si>
  <si>
    <t>Indennità di copia + impegno a trasmettere art.19 comma 1 lett.c (€ 2,58 per facciata)</t>
  </si>
  <si>
    <t>Onorari graduali art.47 comma 2 (Tabella 3 n.1 scaglione 2)</t>
  </si>
  <si>
    <t>Onorari graduali art.47 comma 2 (Tabella 3 n.3 scaglione 1)</t>
  </si>
  <si>
    <t>Valore della pratica: importo del versamento dovuto</t>
  </si>
  <si>
    <t>Onorari graduali art.26 comma 1 (Tabella 1 parte II lettera b, scaglione 1)</t>
  </si>
  <si>
    <t>Assistenza formazione bilancio d'esercizio 2006</t>
  </si>
  <si>
    <t>Totale attività, art.34 comma 1 lett.a)</t>
  </si>
  <si>
    <t>Componenti positivi di reddito, art.34 comma 1 lett.b)</t>
  </si>
  <si>
    <t>Patrimonio netto, art.26 comma 2</t>
  </si>
  <si>
    <t>Riduzione art.34 comma 2, società in liquidazione o di mero godimento (20% - 50%)</t>
  </si>
  <si>
    <t>Riunioni con il responsabile amministrativo, art.26 (Tab.1 parte I lett.b - scaglione 1)</t>
  </si>
  <si>
    <t>numero ore o frazione</t>
  </si>
  <si>
    <t>Consultazioni telefoniche con il responsabile amministrativo, art.26 (Tab.1 parte I lett.a scaglione 1)</t>
  </si>
  <si>
    <t>numero consultazioni</t>
  </si>
  <si>
    <t>Indennità di assenza dallo studio, art.19 comma 1 lettera a)</t>
  </si>
  <si>
    <t>Assistenza redazione Nota Integrativa, art.26 (Tab.1 parte II lett.b scaglione 1)</t>
  </si>
  <si>
    <t>numero facciate</t>
  </si>
  <si>
    <t>Redazione verbale di assemblea, art.26 (Tab.1 parte II lett.b scaglione 1)</t>
  </si>
  <si>
    <t>Trasmisione telematica degli atti presso il Registro delle Imprese, art.26 (Tab.1 parte II lett.d scaglione 1)</t>
  </si>
  <si>
    <t>Indennità formazione fascicolo di bilancio, art.19 comma 1 lettera b)</t>
  </si>
  <si>
    <t>Diritto Annuale Registro delle Imprese presso la CCIAA di PN - Determinazione e predisposizione mod.F24</t>
  </si>
  <si>
    <t>Onorari specifici art.26 comma 1 (Tabella 1, parte II, lettera a,  scaglione 1) per esame e studio della pratica</t>
  </si>
  <si>
    <t>Onorari specifici art.26 comma 1 (Tabella 1, parte II, lettera d,  scaglione 1)</t>
  </si>
  <si>
    <t>Indennità di copia art.19 comma1 lettera c (€ 2,58 per facciata)</t>
  </si>
  <si>
    <t>Dichiarazione sostituti d'imposta mod.770, periodo d'imposta 2006</t>
  </si>
  <si>
    <t>Onorari specifici art.47 comma 1 (Tabella 2 lettera Aa) (€ 5,16 per percipiente)</t>
  </si>
  <si>
    <t>Onorari specifici art.47 comma 1 (Tabella 2 lettera A c4 (no redditi di lavoro dipendente)</t>
  </si>
  <si>
    <t>Onorari graduali art.47 comma 2 (Tabella 3 n.1 - scaglione 1)</t>
  </si>
  <si>
    <t>Indennità formazione fascicolo, art.19 comma 1 lettera b)</t>
  </si>
  <si>
    <t>Indennità di copia + impegno a trasmettere, art.19 lett.c (€ 2,58 per facciata)</t>
  </si>
  <si>
    <t>Dichiarazione fiscale mod.Unico SC 2007, Periodo d'Imposta 2006</t>
  </si>
  <si>
    <t>Onorari graduali art.47 comma 2 (Tabella 3 n.1 scaglione 2) - Studi Settore</t>
  </si>
  <si>
    <t>Onorari graduali art.47 comma 2 (Tabella 3 n.1 scaglione 2) - Irap</t>
  </si>
  <si>
    <t>Onorari graduali art.47 comma 2 (Tabella 3 n.1 scaglione 2) - IVA</t>
  </si>
  <si>
    <t>Onorari graduali art.47 comma 2 (Tabella 3 n.1 scaglione 2) - Redditi</t>
  </si>
  <si>
    <t>Onorari determinati ai sensi dell'art.33, comma 2 lettera a)</t>
  </si>
  <si>
    <t>numero righe giornale</t>
  </si>
  <si>
    <t>Maggiorazione per rilevazione dati - oltre da dalla prima nota - anche da documenti forniti dal cliente</t>
  </si>
  <si>
    <t>Elaborazione situazione contabile sl 30/9/2007</t>
  </si>
  <si>
    <t>Maggiorazione degli onorari 10%, art.23 con un massimo di € 516,46 per parcella</t>
  </si>
  <si>
    <t>Tenuta contabilità ordinaria esercizio 2007</t>
  </si>
  <si>
    <t>ARTICOLO TARIFFA, Comma  (Tabella, lettera, numero, scaglione)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</si>
</sst>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:mm:yyyy"/>
    <numFmt numFmtId="171" formatCode="0.0%"/>
    <numFmt numFmtId="172" formatCode="#,##0.0"/>
    <numFmt numFmtId="173" formatCode="&quot;€&quot;\ #,##0.00"/>
    <numFmt numFmtId="174" formatCode="[$-410]dddd\ d\ mmmm\ yyyy"/>
    <numFmt numFmtId="175" formatCode="dd/mm/yy;@"/>
    <numFmt numFmtId="176" formatCode="#,##0.000"/>
    <numFmt numFmtId="177" formatCode="#,##0.0000"/>
    <numFmt numFmtId="178" formatCode="mmm\-yyyy"/>
    <numFmt numFmtId="179" formatCode="mmmmm"/>
    <numFmt numFmtId="180" formatCode="mmmm"/>
    <numFmt numFmtId="181" formatCode="[$€-2]\ #,##0.00;[Red]\-[$€-2]\ #,##0.00"/>
    <numFmt numFmtId="182" formatCode="[$€-2]\ #,##0.00"/>
    <numFmt numFmtId="183" formatCode="0.0"/>
    <numFmt numFmtId="184" formatCode="0.000"/>
    <numFmt numFmtId="185" formatCode="0.000%"/>
    <numFmt numFmtId="186" formatCode="0.0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Verdana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Font="0" applyBorder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justify"/>
    </xf>
    <xf numFmtId="175" fontId="4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justify"/>
      <protection locked="0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/>
    </xf>
    <xf numFmtId="175" fontId="9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175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 applyProtection="1">
      <alignment horizontal="justify"/>
      <protection locked="0"/>
    </xf>
    <xf numFmtId="0" fontId="8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73" fontId="5" fillId="0" borderId="2" xfId="0" applyNumberFormat="1" applyFont="1" applyBorder="1" applyAlignment="1" applyProtection="1">
      <alignment horizontal="right"/>
      <protection locked="0"/>
    </xf>
    <xf numFmtId="173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73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175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 applyProtection="1">
      <alignment horizontal="justify"/>
      <protection locked="0"/>
    </xf>
    <xf numFmtId="173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175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 applyProtection="1">
      <alignment horizontal="justify"/>
      <protection locked="0"/>
    </xf>
    <xf numFmtId="173" fontId="4" fillId="0" borderId="4" xfId="0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175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75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FONDO PARCELL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7.7109375" style="4" customWidth="1"/>
    <col min="2" max="2" width="68.140625" style="1" customWidth="1"/>
    <col min="3" max="3" width="18.7109375" style="30" customWidth="1"/>
    <col min="4" max="4" width="7.140625" style="1" bestFit="1" customWidth="1"/>
    <col min="5" max="5" width="9.00390625" style="2" customWidth="1"/>
    <col min="6" max="6" width="9.140625" style="2" customWidth="1"/>
    <col min="7" max="7" width="9.140625" style="1" customWidth="1"/>
    <col min="8" max="8" width="45.421875" style="1" customWidth="1"/>
    <col min="9" max="16384" width="9.140625" style="1" customWidth="1"/>
  </cols>
  <sheetData>
    <row r="1" ht="15">
      <c r="A1" s="13" t="s">
        <v>23</v>
      </c>
    </row>
    <row r="2" ht="15">
      <c r="A2" s="13"/>
    </row>
    <row r="3" ht="15">
      <c r="A3" s="13"/>
    </row>
    <row r="4" ht="12">
      <c r="A4" s="17" t="s">
        <v>24</v>
      </c>
    </row>
    <row r="5" ht="15">
      <c r="A5" s="13"/>
    </row>
    <row r="6" spans="1:8" s="19" customFormat="1" ht="17.25" customHeight="1">
      <c r="A6" s="24" t="s">
        <v>25</v>
      </c>
      <c r="B6" s="25" t="s">
        <v>76</v>
      </c>
      <c r="C6" s="29" t="s">
        <v>27</v>
      </c>
      <c r="D6" s="26" t="s">
        <v>28</v>
      </c>
      <c r="E6" s="27" t="s">
        <v>29</v>
      </c>
      <c r="F6" s="27" t="s">
        <v>30</v>
      </c>
      <c r="G6" s="26" t="s">
        <v>31</v>
      </c>
      <c r="H6" s="28" t="s">
        <v>32</v>
      </c>
    </row>
    <row r="7" spans="1:8" ht="12.75" customHeight="1">
      <c r="A7" s="47"/>
      <c r="B7" s="48"/>
      <c r="C7" s="49"/>
      <c r="D7" s="50"/>
      <c r="E7" s="51"/>
      <c r="F7" s="51"/>
      <c r="G7" s="50"/>
      <c r="H7" s="50"/>
    </row>
    <row r="8" spans="1:8" ht="12.75" customHeight="1">
      <c r="A8" s="42"/>
      <c r="B8" s="43"/>
      <c r="C8" s="44"/>
      <c r="D8" s="45"/>
      <c r="E8" s="46"/>
      <c r="F8" s="46"/>
      <c r="G8" s="45"/>
      <c r="H8" s="45"/>
    </row>
    <row r="9" spans="1:8" ht="12.75" customHeight="1">
      <c r="A9" s="42"/>
      <c r="B9" s="43"/>
      <c r="C9" s="44"/>
      <c r="D9" s="45"/>
      <c r="E9" s="46"/>
      <c r="F9" s="46"/>
      <c r="G9" s="45"/>
      <c r="H9" s="45"/>
    </row>
    <row r="10" spans="1:8" ht="12.75" customHeight="1">
      <c r="A10" s="42"/>
      <c r="B10" s="43"/>
      <c r="C10" s="44"/>
      <c r="D10" s="45"/>
      <c r="E10" s="46"/>
      <c r="F10" s="46"/>
      <c r="G10" s="45"/>
      <c r="H10" s="45"/>
    </row>
    <row r="11" spans="1:8" ht="12.75" customHeight="1">
      <c r="A11" s="42"/>
      <c r="B11" s="43"/>
      <c r="C11" s="44"/>
      <c r="D11" s="45"/>
      <c r="E11" s="46"/>
      <c r="F11" s="46"/>
      <c r="G11" s="45"/>
      <c r="H11" s="45"/>
    </row>
    <row r="12" spans="1:8" ht="12.75" customHeight="1">
      <c r="A12" s="42"/>
      <c r="B12" s="43"/>
      <c r="C12" s="44"/>
      <c r="D12" s="45"/>
      <c r="E12" s="46"/>
      <c r="F12" s="46"/>
      <c r="G12" s="45"/>
      <c r="H12" s="45"/>
    </row>
    <row r="13" spans="1:8" ht="12.75" customHeight="1">
      <c r="A13" s="42"/>
      <c r="B13" s="43"/>
      <c r="C13" s="44"/>
      <c r="D13" s="45"/>
      <c r="E13" s="46"/>
      <c r="F13" s="46"/>
      <c r="G13" s="45"/>
      <c r="H13" s="45"/>
    </row>
    <row r="14" spans="1:8" ht="12.75" customHeight="1">
      <c r="A14" s="42"/>
      <c r="B14" s="43"/>
      <c r="C14" s="44"/>
      <c r="D14" s="45"/>
      <c r="E14" s="46"/>
      <c r="F14" s="46"/>
      <c r="G14" s="45"/>
      <c r="H14" s="45"/>
    </row>
    <row r="15" spans="1:8" ht="12.75" customHeight="1">
      <c r="A15" s="42"/>
      <c r="B15" s="43"/>
      <c r="C15" s="44"/>
      <c r="D15" s="45"/>
      <c r="E15" s="46"/>
      <c r="F15" s="46"/>
      <c r="G15" s="45"/>
      <c r="H15" s="45"/>
    </row>
    <row r="16" spans="1:8" ht="12.75" customHeight="1">
      <c r="A16" s="42"/>
      <c r="B16" s="43"/>
      <c r="C16" s="44"/>
      <c r="D16" s="45"/>
      <c r="E16" s="46"/>
      <c r="F16" s="46"/>
      <c r="G16" s="45"/>
      <c r="H16" s="45"/>
    </row>
    <row r="17" spans="1:8" ht="12.75" customHeight="1">
      <c r="A17" s="42"/>
      <c r="B17" s="43"/>
      <c r="C17" s="44"/>
      <c r="D17" s="45"/>
      <c r="E17" s="46"/>
      <c r="F17" s="46"/>
      <c r="G17" s="45"/>
      <c r="H17" s="45"/>
    </row>
    <row r="18" spans="1:8" ht="12.75" customHeight="1">
      <c r="A18" s="42"/>
      <c r="B18" s="43"/>
      <c r="C18" s="44"/>
      <c r="D18" s="45"/>
      <c r="E18" s="46"/>
      <c r="F18" s="46"/>
      <c r="G18" s="45"/>
      <c r="H18" s="45"/>
    </row>
    <row r="19" spans="1:8" ht="12.75" customHeight="1">
      <c r="A19" s="42"/>
      <c r="B19" s="43"/>
      <c r="C19" s="44"/>
      <c r="D19" s="45"/>
      <c r="E19" s="46"/>
      <c r="F19" s="46"/>
      <c r="G19" s="45"/>
      <c r="H19" s="45"/>
    </row>
    <row r="20" spans="1:8" ht="12.75" customHeight="1">
      <c r="A20" s="42"/>
      <c r="B20" s="43"/>
      <c r="C20" s="44"/>
      <c r="D20" s="45"/>
      <c r="E20" s="46"/>
      <c r="F20" s="46"/>
      <c r="G20" s="45"/>
      <c r="H20" s="45"/>
    </row>
    <row r="21" spans="1:8" ht="12.75" customHeight="1">
      <c r="A21" s="42"/>
      <c r="B21" s="43"/>
      <c r="C21" s="44"/>
      <c r="D21" s="45"/>
      <c r="E21" s="46"/>
      <c r="F21" s="46"/>
      <c r="G21" s="45"/>
      <c r="H21" s="45"/>
    </row>
    <row r="22" spans="1:8" ht="12.75" customHeight="1">
      <c r="A22" s="42"/>
      <c r="B22" s="43"/>
      <c r="C22" s="44"/>
      <c r="D22" s="45"/>
      <c r="E22" s="46"/>
      <c r="F22" s="46"/>
      <c r="G22" s="45"/>
      <c r="H22" s="45"/>
    </row>
    <row r="23" spans="1:8" ht="12.75" customHeight="1">
      <c r="A23" s="42"/>
      <c r="B23" s="43"/>
      <c r="C23" s="44"/>
      <c r="D23" s="45"/>
      <c r="E23" s="46"/>
      <c r="F23" s="46"/>
      <c r="G23" s="45"/>
      <c r="H23" s="45"/>
    </row>
    <row r="24" spans="1:8" ht="12.75" customHeight="1">
      <c r="A24" s="42"/>
      <c r="B24" s="43"/>
      <c r="C24" s="44"/>
      <c r="D24" s="45"/>
      <c r="E24" s="46"/>
      <c r="F24" s="46"/>
      <c r="G24" s="45"/>
      <c r="H24" s="45"/>
    </row>
    <row r="25" spans="1:8" ht="12.75" customHeight="1">
      <c r="A25" s="42"/>
      <c r="B25" s="43"/>
      <c r="C25" s="44"/>
      <c r="D25" s="45"/>
      <c r="E25" s="46"/>
      <c r="F25" s="46"/>
      <c r="G25" s="45"/>
      <c r="H25" s="45"/>
    </row>
    <row r="26" spans="1:8" ht="12.75" customHeight="1">
      <c r="A26" s="42"/>
      <c r="B26" s="43"/>
      <c r="C26" s="44"/>
      <c r="D26" s="45"/>
      <c r="E26" s="46"/>
      <c r="F26" s="46"/>
      <c r="G26" s="45"/>
      <c r="H26" s="45"/>
    </row>
    <row r="27" spans="1:8" ht="12.75" customHeight="1">
      <c r="A27" s="42"/>
      <c r="B27" s="43"/>
      <c r="C27" s="44"/>
      <c r="D27" s="45"/>
      <c r="E27" s="46"/>
      <c r="F27" s="46"/>
      <c r="G27" s="45"/>
      <c r="H27" s="45"/>
    </row>
    <row r="28" spans="1:8" ht="12.75" customHeight="1">
      <c r="A28" s="42"/>
      <c r="B28" s="43"/>
      <c r="C28" s="44"/>
      <c r="D28" s="45"/>
      <c r="E28" s="46"/>
      <c r="F28" s="46"/>
      <c r="G28" s="45"/>
      <c r="H28" s="45"/>
    </row>
    <row r="29" spans="1:8" ht="12.75" customHeight="1">
      <c r="A29" s="42"/>
      <c r="B29" s="43"/>
      <c r="C29" s="44"/>
      <c r="D29" s="45"/>
      <c r="E29" s="46"/>
      <c r="F29" s="46"/>
      <c r="G29" s="45"/>
      <c r="H29" s="45"/>
    </row>
    <row r="30" spans="1:8" ht="12.75" customHeight="1">
      <c r="A30" s="42"/>
      <c r="B30" s="43"/>
      <c r="C30" s="44"/>
      <c r="D30" s="45"/>
      <c r="E30" s="46"/>
      <c r="F30" s="46"/>
      <c r="G30" s="45"/>
      <c r="H30" s="45"/>
    </row>
    <row r="31" spans="1:8" ht="12.75" customHeight="1">
      <c r="A31" s="42"/>
      <c r="B31" s="43"/>
      <c r="C31" s="44"/>
      <c r="D31" s="45"/>
      <c r="E31" s="46"/>
      <c r="F31" s="46"/>
      <c r="G31" s="45"/>
      <c r="H31" s="45"/>
    </row>
    <row r="32" spans="1:8" ht="12.75" customHeight="1">
      <c r="A32" s="42"/>
      <c r="B32" s="43"/>
      <c r="C32" s="44"/>
      <c r="D32" s="45"/>
      <c r="E32" s="46"/>
      <c r="F32" s="46"/>
      <c r="G32" s="45"/>
      <c r="H32" s="45"/>
    </row>
    <row r="33" spans="1:8" ht="12.75" customHeight="1">
      <c r="A33" s="42"/>
      <c r="B33" s="43"/>
      <c r="C33" s="44"/>
      <c r="D33" s="45"/>
      <c r="E33" s="46"/>
      <c r="F33" s="46"/>
      <c r="G33" s="45"/>
      <c r="H33" s="45"/>
    </row>
    <row r="34" spans="1:8" ht="12.75" customHeight="1">
      <c r="A34" s="42"/>
      <c r="B34" s="43"/>
      <c r="C34" s="44"/>
      <c r="D34" s="45"/>
      <c r="E34" s="46"/>
      <c r="F34" s="46"/>
      <c r="G34" s="45"/>
      <c r="H34" s="45"/>
    </row>
    <row r="35" spans="1:8" ht="12.75" customHeight="1">
      <c r="A35" s="42"/>
      <c r="B35" s="43"/>
      <c r="C35" s="44"/>
      <c r="D35" s="45"/>
      <c r="E35" s="46"/>
      <c r="F35" s="46"/>
      <c r="G35" s="45"/>
      <c r="H35" s="45"/>
    </row>
    <row r="36" spans="1:8" ht="12.75" customHeight="1">
      <c r="A36" s="42"/>
      <c r="B36" s="43"/>
      <c r="C36" s="44"/>
      <c r="D36" s="45"/>
      <c r="E36" s="46"/>
      <c r="F36" s="46"/>
      <c r="G36" s="45"/>
      <c r="H36" s="45"/>
    </row>
    <row r="37" spans="1:8" ht="12.75" customHeight="1">
      <c r="A37" s="42"/>
      <c r="B37" s="43"/>
      <c r="C37" s="44"/>
      <c r="D37" s="45"/>
      <c r="E37" s="46"/>
      <c r="F37" s="46"/>
      <c r="G37" s="45"/>
      <c r="H37" s="45"/>
    </row>
    <row r="38" spans="1:8" ht="12.75" customHeight="1">
      <c r="A38" s="42"/>
      <c r="B38" s="43"/>
      <c r="C38" s="44"/>
      <c r="D38" s="45"/>
      <c r="E38" s="46"/>
      <c r="F38" s="46"/>
      <c r="G38" s="45"/>
      <c r="H38" s="45"/>
    </row>
    <row r="39" spans="1:8" ht="12.75" customHeight="1">
      <c r="A39" s="42"/>
      <c r="B39" s="43"/>
      <c r="C39" s="44"/>
      <c r="D39" s="45"/>
      <c r="E39" s="46"/>
      <c r="F39" s="46"/>
      <c r="G39" s="45"/>
      <c r="H39" s="45"/>
    </row>
    <row r="40" spans="1:8" ht="12.75" customHeight="1">
      <c r="A40" s="42"/>
      <c r="B40" s="43"/>
      <c r="C40" s="44"/>
      <c r="D40" s="45"/>
      <c r="E40" s="46"/>
      <c r="F40" s="46"/>
      <c r="G40" s="45"/>
      <c r="H40" s="45"/>
    </row>
    <row r="41" spans="1:8" ht="12.75" customHeight="1">
      <c r="A41" s="42"/>
      <c r="B41" s="43"/>
      <c r="C41" s="44"/>
      <c r="D41" s="45"/>
      <c r="E41" s="46"/>
      <c r="F41" s="46"/>
      <c r="G41" s="45"/>
      <c r="H41" s="45"/>
    </row>
    <row r="42" spans="1:8" ht="12.75" customHeight="1">
      <c r="A42" s="42"/>
      <c r="B42" s="43"/>
      <c r="C42" s="44"/>
      <c r="D42" s="45"/>
      <c r="E42" s="46"/>
      <c r="F42" s="46"/>
      <c r="G42" s="45"/>
      <c r="H42" s="45"/>
    </row>
    <row r="43" spans="1:8" ht="12.75" customHeight="1">
      <c r="A43" s="42"/>
      <c r="B43" s="43"/>
      <c r="C43" s="44"/>
      <c r="D43" s="45"/>
      <c r="E43" s="46"/>
      <c r="F43" s="46"/>
      <c r="G43" s="45"/>
      <c r="H43" s="45"/>
    </row>
    <row r="44" spans="1:8" ht="12.75" customHeight="1">
      <c r="A44" s="42"/>
      <c r="B44" s="43"/>
      <c r="C44" s="44"/>
      <c r="D44" s="45"/>
      <c r="E44" s="46"/>
      <c r="F44" s="46"/>
      <c r="G44" s="45"/>
      <c r="H44" s="45"/>
    </row>
    <row r="45" spans="1:8" ht="12.75" customHeight="1">
      <c r="A45" s="42"/>
      <c r="B45" s="43"/>
      <c r="C45" s="44"/>
      <c r="D45" s="45"/>
      <c r="E45" s="46"/>
      <c r="F45" s="46"/>
      <c r="G45" s="45"/>
      <c r="H45" s="45"/>
    </row>
    <row r="46" spans="1:8" ht="12.75" customHeight="1">
      <c r="A46" s="42"/>
      <c r="B46" s="43"/>
      <c r="C46" s="44"/>
      <c r="D46" s="45"/>
      <c r="E46" s="46"/>
      <c r="F46" s="46"/>
      <c r="G46" s="45"/>
      <c r="H46" s="45"/>
    </row>
    <row r="47" spans="1:8" ht="12" customHeight="1">
      <c r="A47" s="52"/>
      <c r="B47" s="53"/>
      <c r="C47" s="54"/>
      <c r="D47" s="53"/>
      <c r="E47" s="55"/>
      <c r="F47" s="55"/>
      <c r="G47" s="56"/>
      <c r="H47" s="53"/>
    </row>
    <row r="48" spans="1:8" s="19" customFormat="1" ht="12" customHeight="1">
      <c r="A48" s="58"/>
      <c r="B48" s="37" t="s">
        <v>20</v>
      </c>
      <c r="C48" s="38"/>
      <c r="D48" s="59"/>
      <c r="E48" s="57">
        <f>SUM(E7:E47)</f>
        <v>0</v>
      </c>
      <c r="F48" s="57">
        <f>SUM(F7:F47)</f>
        <v>0</v>
      </c>
      <c r="G48" s="57">
        <f>SUM(G7:G47)</f>
        <v>0</v>
      </c>
      <c r="H48" s="60"/>
    </row>
    <row r="49" ht="12" customHeight="1">
      <c r="G49" s="6"/>
    </row>
    <row r="50" ht="12" customHeight="1">
      <c r="G50" s="6"/>
    </row>
    <row r="51" ht="12" customHeight="1">
      <c r="G51" s="6"/>
    </row>
    <row r="52" ht="12" customHeight="1">
      <c r="G52" s="6"/>
    </row>
    <row r="53" ht="12" customHeight="1">
      <c r="G53" s="6"/>
    </row>
    <row r="54" ht="12" customHeight="1">
      <c r="G54" s="6"/>
    </row>
    <row r="55" ht="12" customHeight="1">
      <c r="G55" s="6"/>
    </row>
    <row r="56" ht="12" customHeight="1">
      <c r="G56" s="6"/>
    </row>
    <row r="57" ht="12" customHeight="1">
      <c r="G57" s="6"/>
    </row>
    <row r="58" ht="12">
      <c r="G58" s="6"/>
    </row>
    <row r="59" ht="12">
      <c r="G59" s="6"/>
    </row>
    <row r="60" ht="12">
      <c r="G60" s="6"/>
    </row>
    <row r="61" ht="12">
      <c r="G61" s="6"/>
    </row>
    <row r="62" ht="12">
      <c r="G62" s="6"/>
    </row>
    <row r="63" ht="12">
      <c r="G63" s="6"/>
    </row>
    <row r="64" ht="12">
      <c r="G64" s="6"/>
    </row>
    <row r="65" ht="12">
      <c r="G65" s="6"/>
    </row>
    <row r="66" ht="12">
      <c r="G66" s="6"/>
    </row>
    <row r="67" ht="12">
      <c r="G67" s="6"/>
    </row>
    <row r="68" ht="12">
      <c r="G68" s="6"/>
    </row>
    <row r="69" ht="12">
      <c r="G69" s="6"/>
    </row>
    <row r="70" ht="12">
      <c r="G70" s="6"/>
    </row>
    <row r="71" ht="12">
      <c r="G71" s="6"/>
    </row>
    <row r="72" ht="12">
      <c r="G72" s="6"/>
    </row>
    <row r="73" ht="12">
      <c r="G73" s="6"/>
    </row>
    <row r="74" ht="12">
      <c r="G74" s="6"/>
    </row>
    <row r="75" ht="12">
      <c r="G75" s="6"/>
    </row>
    <row r="76" ht="12">
      <c r="G76" s="6"/>
    </row>
    <row r="77" ht="12">
      <c r="G77" s="6"/>
    </row>
    <row r="78" ht="12">
      <c r="G78" s="6"/>
    </row>
    <row r="79" ht="12">
      <c r="G79" s="6"/>
    </row>
  </sheetData>
  <printOptions/>
  <pageMargins left="0.49" right="0.47" top="0.59" bottom="0.97" header="0.5" footer="0.5"/>
  <pageSetup fitToHeight="6" fitToWidth="1" horizontalDpi="300" verticalDpi="300" orientation="landscape" paperSize="9" scale="78" r:id="rId1"/>
  <headerFooter alignWithMargins="0">
    <oddFooter>&amp;C&amp;8PAGINA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workbookViewId="0" topLeftCell="A73">
      <selection activeCell="B78" sqref="B78"/>
    </sheetView>
  </sheetViews>
  <sheetFormatPr defaultColWidth="9.140625" defaultRowHeight="12.75"/>
  <cols>
    <col min="1" max="1" width="7.7109375" style="4" customWidth="1"/>
    <col min="2" max="2" width="68.140625" style="1" customWidth="1"/>
    <col min="3" max="3" width="18.7109375" style="30" customWidth="1"/>
    <col min="4" max="4" width="7.140625" style="1" bestFit="1" customWidth="1"/>
    <col min="5" max="5" width="7.8515625" style="2" customWidth="1"/>
    <col min="6" max="6" width="9.140625" style="2" customWidth="1"/>
    <col min="7" max="7" width="9.140625" style="1" customWidth="1"/>
    <col min="8" max="8" width="45.421875" style="1" customWidth="1"/>
    <col min="9" max="16384" width="9.140625" style="1" customWidth="1"/>
  </cols>
  <sheetData>
    <row r="1" ht="15">
      <c r="A1" s="13" t="s">
        <v>23</v>
      </c>
    </row>
    <row r="2" ht="15">
      <c r="A2" s="13"/>
    </row>
    <row r="3" ht="15">
      <c r="A3" s="13"/>
    </row>
    <row r="4" ht="12">
      <c r="A4" s="17" t="s">
        <v>24</v>
      </c>
    </row>
    <row r="5" ht="15">
      <c r="A5" s="13"/>
    </row>
    <row r="6" spans="1:8" s="19" customFormat="1" ht="17.25" customHeight="1">
      <c r="A6" s="24" t="s">
        <v>25</v>
      </c>
      <c r="B6" s="25" t="s">
        <v>76</v>
      </c>
      <c r="C6" s="29" t="s">
        <v>27</v>
      </c>
      <c r="D6" s="26" t="s">
        <v>28</v>
      </c>
      <c r="E6" s="27" t="s">
        <v>29</v>
      </c>
      <c r="F6" s="27" t="s">
        <v>30</v>
      </c>
      <c r="G6" s="26" t="s">
        <v>31</v>
      </c>
      <c r="H6" s="28" t="s">
        <v>32</v>
      </c>
    </row>
    <row r="7" spans="1:3" ht="12.75" customHeight="1">
      <c r="A7" s="18"/>
      <c r="B7" s="8"/>
      <c r="C7" s="22"/>
    </row>
    <row r="8" spans="1:7" s="19" customFormat="1" ht="15.75" customHeight="1">
      <c r="A8" s="17">
        <v>39141</v>
      </c>
      <c r="B8" s="21" t="s">
        <v>26</v>
      </c>
      <c r="C8" s="22"/>
      <c r="D8" s="23">
        <v>1</v>
      </c>
      <c r="E8" s="20"/>
      <c r="F8" s="20"/>
      <c r="G8" s="6">
        <f>+D8*180</f>
        <v>180</v>
      </c>
    </row>
    <row r="9" spans="1:7" ht="12" customHeight="1">
      <c r="A9" s="13"/>
      <c r="B9" s="8" t="s">
        <v>6</v>
      </c>
      <c r="C9" s="22">
        <v>300000</v>
      </c>
      <c r="G9" s="6"/>
    </row>
    <row r="10" spans="1:7" ht="12" customHeight="1">
      <c r="A10" s="13"/>
      <c r="B10" s="1" t="s">
        <v>0</v>
      </c>
      <c r="D10" s="1">
        <v>1</v>
      </c>
      <c r="E10" s="2">
        <f>+D10*77.47</f>
        <v>77.47</v>
      </c>
      <c r="F10" s="2">
        <f>+E10*1.5</f>
        <v>116.205</v>
      </c>
      <c r="G10" s="6"/>
    </row>
    <row r="11" spans="1:7" ht="12" customHeight="1">
      <c r="A11" s="13"/>
      <c r="B11" s="1" t="s">
        <v>36</v>
      </c>
      <c r="D11" s="1">
        <v>1</v>
      </c>
      <c r="E11" s="2">
        <v>103.29</v>
      </c>
      <c r="F11" s="2">
        <v>413.17</v>
      </c>
      <c r="G11" s="6"/>
    </row>
    <row r="12" spans="1:7" ht="12" customHeight="1">
      <c r="A12" s="3"/>
      <c r="B12" s="1" t="s">
        <v>35</v>
      </c>
      <c r="C12" s="22"/>
      <c r="D12" s="1">
        <v>3</v>
      </c>
      <c r="E12" s="2">
        <f>D12*2.58</f>
        <v>7.74</v>
      </c>
      <c r="F12" s="2">
        <f>+E12</f>
        <v>7.74</v>
      </c>
      <c r="G12" s="6"/>
    </row>
    <row r="13" spans="1:7" ht="12" customHeight="1">
      <c r="A13" s="3"/>
      <c r="E13" s="7">
        <f>SUM(E10:E12)</f>
        <v>188.5</v>
      </c>
      <c r="F13" s="7">
        <f>SUM(F10:F12)</f>
        <v>537.115</v>
      </c>
      <c r="G13" s="6"/>
    </row>
    <row r="14" spans="1:7" ht="12" customHeight="1">
      <c r="A14" s="3"/>
      <c r="E14" s="11"/>
      <c r="F14" s="11"/>
      <c r="G14" s="6"/>
    </row>
    <row r="15" spans="1:7" ht="12" customHeight="1">
      <c r="A15" s="17">
        <v>39156</v>
      </c>
      <c r="B15" s="5" t="s">
        <v>33</v>
      </c>
      <c r="D15" s="23">
        <v>12</v>
      </c>
      <c r="E15" s="3"/>
      <c r="F15" s="3"/>
      <c r="G15" s="6">
        <f>+D15*8</f>
        <v>96</v>
      </c>
    </row>
    <row r="16" spans="1:7" ht="12" customHeight="1">
      <c r="A16" s="13"/>
      <c r="B16" s="8" t="s">
        <v>5</v>
      </c>
      <c r="C16" s="22">
        <v>0</v>
      </c>
      <c r="G16" s="6"/>
    </row>
    <row r="17" spans="1:7" ht="12" customHeight="1">
      <c r="A17" s="13"/>
      <c r="B17" s="1" t="s">
        <v>3</v>
      </c>
      <c r="D17" s="1">
        <v>12</v>
      </c>
      <c r="E17" s="2">
        <f>+D17*5.16</f>
        <v>61.92</v>
      </c>
      <c r="F17" s="2">
        <f>+E17*1.5</f>
        <v>92.88</v>
      </c>
      <c r="G17" s="6"/>
    </row>
    <row r="18" spans="1:7" ht="12" customHeight="1">
      <c r="A18" s="3"/>
      <c r="B18" s="1" t="s">
        <v>34</v>
      </c>
      <c r="C18" s="22"/>
      <c r="D18" s="1">
        <v>12</v>
      </c>
      <c r="E18" s="2">
        <f>+D18*2.58</f>
        <v>30.96</v>
      </c>
      <c r="F18" s="2">
        <f>+E18</f>
        <v>30.96</v>
      </c>
      <c r="G18" s="6"/>
    </row>
    <row r="19" spans="1:7" ht="12" customHeight="1">
      <c r="A19" s="3"/>
      <c r="E19" s="7">
        <f>SUM(E17:E18)</f>
        <v>92.88</v>
      </c>
      <c r="F19" s="7">
        <f>SUM(F17:F18)</f>
        <v>123.84</v>
      </c>
      <c r="G19" s="6"/>
    </row>
    <row r="20" spans="1:7" ht="12" customHeight="1">
      <c r="A20" s="3"/>
      <c r="E20" s="11"/>
      <c r="F20" s="11"/>
      <c r="G20" s="6"/>
    </row>
    <row r="21" spans="1:7" ht="12" customHeight="1">
      <c r="A21" s="17">
        <v>39156</v>
      </c>
      <c r="B21" s="5" t="s">
        <v>4</v>
      </c>
      <c r="D21" s="23">
        <v>1</v>
      </c>
      <c r="E21" s="20"/>
      <c r="F21" s="20"/>
      <c r="G21" s="6">
        <f>+D21*28</f>
        <v>28</v>
      </c>
    </row>
    <row r="22" spans="1:7" ht="12" customHeight="1">
      <c r="A22" s="3"/>
      <c r="B22" s="8" t="s">
        <v>38</v>
      </c>
      <c r="C22" s="22">
        <v>309.87</v>
      </c>
      <c r="E22" s="11"/>
      <c r="F22" s="11"/>
      <c r="G22" s="6"/>
    </row>
    <row r="23" spans="1:7" ht="12" customHeight="1">
      <c r="A23" s="3"/>
      <c r="B23" s="1" t="s">
        <v>37</v>
      </c>
      <c r="D23" s="1">
        <v>1</v>
      </c>
      <c r="E23" s="2">
        <v>25.82</v>
      </c>
      <c r="F23" s="2">
        <v>154.94</v>
      </c>
      <c r="G23" s="6"/>
    </row>
    <row r="24" spans="1:7" ht="12" customHeight="1">
      <c r="A24" s="3"/>
      <c r="B24" s="1" t="s">
        <v>34</v>
      </c>
      <c r="D24" s="1">
        <v>1</v>
      </c>
      <c r="E24" s="2">
        <f>D24*2.58</f>
        <v>2.58</v>
      </c>
      <c r="F24" s="2">
        <f>+E24</f>
        <v>2.58</v>
      </c>
      <c r="G24" s="6"/>
    </row>
    <row r="25" spans="1:7" ht="12" customHeight="1">
      <c r="A25" s="3"/>
      <c r="E25" s="7">
        <f>SUM(E23:E24)</f>
        <v>28.4</v>
      </c>
      <c r="F25" s="7">
        <f>SUM(F23:F24)</f>
        <v>157.52</v>
      </c>
      <c r="G25" s="6"/>
    </row>
    <row r="26" spans="1:7" ht="12" customHeight="1">
      <c r="A26" s="3"/>
      <c r="E26" s="11"/>
      <c r="F26" s="11"/>
      <c r="G26" s="6"/>
    </row>
    <row r="27" spans="1:7" ht="12" customHeight="1">
      <c r="A27" s="17">
        <v>39183</v>
      </c>
      <c r="B27" s="5" t="s">
        <v>7</v>
      </c>
      <c r="D27" s="23">
        <v>6</v>
      </c>
      <c r="E27" s="11"/>
      <c r="F27" s="11"/>
      <c r="G27" s="6">
        <f>+D27*10</f>
        <v>60</v>
      </c>
    </row>
    <row r="28" spans="1:7" ht="12" customHeight="1">
      <c r="A28" s="3"/>
      <c r="B28" s="8" t="s">
        <v>8</v>
      </c>
      <c r="C28" s="22">
        <v>25000</v>
      </c>
      <c r="E28" s="11"/>
      <c r="F28" s="11"/>
      <c r="G28" s="6"/>
    </row>
    <row r="29" spans="1:7" ht="12" customHeight="1">
      <c r="A29" s="3"/>
      <c r="B29" s="1" t="s">
        <v>39</v>
      </c>
      <c r="D29" s="1">
        <v>6</v>
      </c>
      <c r="E29" s="11">
        <f>+D29*10.33</f>
        <v>61.980000000000004</v>
      </c>
      <c r="F29" s="11">
        <f>+D29*20.66</f>
        <v>123.96000000000001</v>
      </c>
      <c r="G29" s="6"/>
    </row>
    <row r="30" spans="1:7" ht="12" customHeight="1">
      <c r="A30" s="3"/>
      <c r="E30" s="7">
        <f>SUM(E28:E29)</f>
        <v>61.980000000000004</v>
      </c>
      <c r="F30" s="7">
        <f>SUM(F28:F29)</f>
        <v>123.96000000000001</v>
      </c>
      <c r="G30" s="6"/>
    </row>
    <row r="31" spans="1:7" ht="12" customHeight="1">
      <c r="A31" s="3"/>
      <c r="E31" s="11"/>
      <c r="F31" s="11"/>
      <c r="G31" s="6"/>
    </row>
    <row r="32" spans="1:7" ht="12" customHeight="1">
      <c r="A32" s="17">
        <v>39202</v>
      </c>
      <c r="B32" s="5" t="s">
        <v>40</v>
      </c>
      <c r="D32" s="23">
        <v>1</v>
      </c>
      <c r="E32" s="20"/>
      <c r="F32" s="20"/>
      <c r="G32" s="6">
        <f>+D32*2000</f>
        <v>2000</v>
      </c>
    </row>
    <row r="33" spans="1:7" ht="12" customHeight="1">
      <c r="A33" s="3"/>
      <c r="B33" s="8" t="s">
        <v>41</v>
      </c>
      <c r="C33" s="22">
        <v>180000</v>
      </c>
      <c r="E33" s="11"/>
      <c r="F33" s="11"/>
      <c r="G33" s="6"/>
    </row>
    <row r="34" spans="1:7" ht="12" customHeight="1">
      <c r="A34" s="3"/>
      <c r="B34" s="8" t="s">
        <v>42</v>
      </c>
      <c r="C34" s="22">
        <v>300000</v>
      </c>
      <c r="E34" s="11"/>
      <c r="F34" s="11"/>
      <c r="G34" s="6"/>
    </row>
    <row r="35" spans="1:7" ht="12" customHeight="1">
      <c r="A35" s="3"/>
      <c r="B35" s="1" t="s">
        <v>43</v>
      </c>
      <c r="C35" s="30">
        <v>25000</v>
      </c>
      <c r="E35" s="11"/>
      <c r="F35" s="11"/>
      <c r="G35" s="6"/>
    </row>
    <row r="36" spans="2:7" ht="12" customHeight="1">
      <c r="B36" s="8" t="s">
        <v>9</v>
      </c>
      <c r="C36" s="22"/>
      <c r="D36" s="10"/>
      <c r="E36" s="9"/>
      <c r="F36" s="9"/>
      <c r="G36" s="6"/>
    </row>
    <row r="37" spans="2:7" ht="12" customHeight="1">
      <c r="B37" s="8" t="s">
        <v>10</v>
      </c>
      <c r="C37" s="22">
        <v>129114.22</v>
      </c>
      <c r="D37" s="14">
        <v>0.005</v>
      </c>
      <c r="E37" s="9">
        <f>C37*D37</f>
        <v>645.5711</v>
      </c>
      <c r="F37" s="9">
        <f>E37*1.5</f>
        <v>968.35665</v>
      </c>
      <c r="G37" s="6"/>
    </row>
    <row r="38" spans="2:7" ht="12" customHeight="1">
      <c r="B38" s="8" t="s">
        <v>11</v>
      </c>
      <c r="C38" s="22">
        <f>180000-C37</f>
        <v>50885.78</v>
      </c>
      <c r="D38" s="14">
        <v>0.0025</v>
      </c>
      <c r="E38" s="9">
        <f>C38*D38</f>
        <v>127.21445</v>
      </c>
      <c r="F38" s="9">
        <f>E38*1.5</f>
        <v>190.821675</v>
      </c>
      <c r="G38" s="6"/>
    </row>
    <row r="39" spans="2:7" ht="12" customHeight="1">
      <c r="B39" s="8"/>
      <c r="C39" s="22"/>
      <c r="D39" s="14"/>
      <c r="E39" s="9"/>
      <c r="F39" s="9"/>
      <c r="G39" s="6"/>
    </row>
    <row r="40" spans="2:7" ht="12" customHeight="1">
      <c r="B40" s="8" t="s">
        <v>12</v>
      </c>
      <c r="C40" s="22">
        <v>300000</v>
      </c>
      <c r="D40" s="14">
        <v>0.0015</v>
      </c>
      <c r="E40" s="9">
        <f>C40*D40</f>
        <v>450</v>
      </c>
      <c r="F40" s="9">
        <f>E40*1.5</f>
        <v>675</v>
      </c>
      <c r="G40" s="6"/>
    </row>
    <row r="41" spans="2:7" ht="12" customHeight="1">
      <c r="B41" s="8"/>
      <c r="C41" s="22"/>
      <c r="D41" s="14"/>
      <c r="E41" s="31">
        <f>SUM(E37:E40)</f>
        <v>1222.78555</v>
      </c>
      <c r="F41" s="31">
        <f>SUM(F37:F40)</f>
        <v>1834.1783249999999</v>
      </c>
      <c r="G41" s="6"/>
    </row>
    <row r="42" spans="2:7" ht="12" customHeight="1">
      <c r="B42" s="8" t="s">
        <v>44</v>
      </c>
      <c r="C42" s="22"/>
      <c r="D42" s="15">
        <v>0</v>
      </c>
      <c r="E42" s="9">
        <f>-E41*D42</f>
        <v>0</v>
      </c>
      <c r="F42" s="9">
        <f>-F41*D42</f>
        <v>0</v>
      </c>
      <c r="G42" s="6"/>
    </row>
    <row r="43" spans="2:7" ht="12" customHeight="1">
      <c r="B43" s="32" t="s">
        <v>45</v>
      </c>
      <c r="C43" s="22" t="s">
        <v>46</v>
      </c>
      <c r="D43" s="1">
        <v>8</v>
      </c>
      <c r="E43" s="9">
        <f>+D43*7.75</f>
        <v>62</v>
      </c>
      <c r="F43" s="9">
        <f>+D43*15.49</f>
        <v>123.92</v>
      </c>
      <c r="G43" s="6"/>
    </row>
    <row r="44" spans="2:7" ht="12" customHeight="1">
      <c r="B44" s="32" t="s">
        <v>47</v>
      </c>
      <c r="C44" s="22" t="s">
        <v>48</v>
      </c>
      <c r="D44" s="1">
        <v>4</v>
      </c>
      <c r="E44" s="9">
        <f>+D44*5.16</f>
        <v>20.64</v>
      </c>
      <c r="F44" s="9">
        <f>+D44*10.33</f>
        <v>41.32</v>
      </c>
      <c r="G44" s="6"/>
    </row>
    <row r="45" spans="2:7" ht="12" customHeight="1">
      <c r="B45" s="8" t="s">
        <v>49</v>
      </c>
      <c r="C45" s="22" t="s">
        <v>46</v>
      </c>
      <c r="D45" s="1">
        <v>4</v>
      </c>
      <c r="E45" s="9">
        <f>+D45*51.65</f>
        <v>206.6</v>
      </c>
      <c r="F45" s="9">
        <f>+D45*51.65</f>
        <v>206.6</v>
      </c>
      <c r="G45" s="6"/>
    </row>
    <row r="46" spans="2:7" ht="12" customHeight="1">
      <c r="B46" s="32" t="s">
        <v>50</v>
      </c>
      <c r="C46" s="22" t="s">
        <v>51</v>
      </c>
      <c r="D46" s="1">
        <v>24</v>
      </c>
      <c r="E46" s="9">
        <f>+D46*10.33</f>
        <v>247.92000000000002</v>
      </c>
      <c r="F46" s="9">
        <f>+D46*20.66</f>
        <v>495.84000000000003</v>
      </c>
      <c r="G46" s="6"/>
    </row>
    <row r="47" spans="2:7" ht="12" customHeight="1">
      <c r="B47" s="32" t="s">
        <v>52</v>
      </c>
      <c r="C47" s="22" t="s">
        <v>51</v>
      </c>
      <c r="D47" s="1">
        <v>2</v>
      </c>
      <c r="E47" s="9">
        <f>+D47*10.33</f>
        <v>20.66</v>
      </c>
      <c r="F47" s="9">
        <f>+D47*20.66</f>
        <v>41.32</v>
      </c>
      <c r="G47" s="6"/>
    </row>
    <row r="48" spans="2:7" ht="22.5">
      <c r="B48" s="8" t="s">
        <v>53</v>
      </c>
      <c r="C48" s="32"/>
      <c r="D48" s="1">
        <v>1</v>
      </c>
      <c r="E48" s="9">
        <f>+D48*20.66</f>
        <v>20.66</v>
      </c>
      <c r="F48" s="9">
        <f>+D48*30.99</f>
        <v>30.99</v>
      </c>
      <c r="G48" s="6"/>
    </row>
    <row r="49" spans="2:7" ht="12" customHeight="1">
      <c r="B49" s="8" t="s">
        <v>54</v>
      </c>
      <c r="C49" s="8"/>
      <c r="D49" s="1">
        <v>1</v>
      </c>
      <c r="E49" s="9">
        <f>+D49*51.65</f>
        <v>51.65</v>
      </c>
      <c r="F49" s="9">
        <f>+D49*51.65</f>
        <v>51.65</v>
      </c>
      <c r="G49" s="6"/>
    </row>
    <row r="50" spans="2:7" ht="12" customHeight="1">
      <c r="B50" s="32"/>
      <c r="C50" s="22"/>
      <c r="E50" s="7">
        <f>SUM(E41:E49)</f>
        <v>1852.9155500000004</v>
      </c>
      <c r="F50" s="7">
        <f>SUM(F41:F49)</f>
        <v>2825.818325</v>
      </c>
      <c r="G50" s="6"/>
    </row>
    <row r="51" spans="2:7" ht="12" customHeight="1">
      <c r="B51" s="8"/>
      <c r="C51" s="22"/>
      <c r="D51" s="14"/>
      <c r="E51" s="9"/>
      <c r="F51" s="9"/>
      <c r="G51" s="6"/>
    </row>
    <row r="52" spans="1:7" ht="12" customHeight="1">
      <c r="A52" s="17">
        <v>39253</v>
      </c>
      <c r="B52" s="5" t="s">
        <v>55</v>
      </c>
      <c r="C52" s="5"/>
      <c r="D52" s="23">
        <v>1</v>
      </c>
      <c r="E52" s="20"/>
      <c r="F52" s="20"/>
      <c r="G52" s="6">
        <f>+D52*30</f>
        <v>30</v>
      </c>
    </row>
    <row r="53" spans="2:7" ht="12" customHeight="1">
      <c r="B53" s="8" t="s">
        <v>2</v>
      </c>
      <c r="C53" s="22">
        <v>25000</v>
      </c>
      <c r="E53" s="11"/>
      <c r="F53" s="11"/>
      <c r="G53" s="6"/>
    </row>
    <row r="54" spans="2:7" ht="22.5">
      <c r="B54" s="8" t="s">
        <v>56</v>
      </c>
      <c r="C54" s="22" t="s">
        <v>46</v>
      </c>
      <c r="D54" s="1">
        <v>1</v>
      </c>
      <c r="E54" s="2">
        <f>+D54*5.16</f>
        <v>5.16</v>
      </c>
      <c r="F54" s="2">
        <f>+D54*10.33</f>
        <v>10.33</v>
      </c>
      <c r="G54" s="6"/>
    </row>
    <row r="55" spans="2:7" ht="12" customHeight="1">
      <c r="B55" s="8" t="s">
        <v>57</v>
      </c>
      <c r="C55" s="22"/>
      <c r="D55" s="1">
        <v>1</v>
      </c>
      <c r="E55" s="11">
        <f>+D55*20.66</f>
        <v>20.66</v>
      </c>
      <c r="F55" s="11">
        <f>+D55*30.99</f>
        <v>30.99</v>
      </c>
      <c r="G55" s="6"/>
    </row>
    <row r="56" spans="2:7" ht="12" customHeight="1">
      <c r="B56" s="8" t="s">
        <v>58</v>
      </c>
      <c r="C56" s="22"/>
      <c r="D56" s="1">
        <v>1</v>
      </c>
      <c r="E56" s="11">
        <f>+D56*2.58</f>
        <v>2.58</v>
      </c>
      <c r="F56" s="11">
        <f>+D56*2.58</f>
        <v>2.58</v>
      </c>
      <c r="G56" s="6"/>
    </row>
    <row r="57" spans="2:7" ht="12" customHeight="1">
      <c r="B57" s="8"/>
      <c r="C57" s="22"/>
      <c r="E57" s="7">
        <f>SUM(E54:E56)</f>
        <v>28.4</v>
      </c>
      <c r="F57" s="7">
        <f>SUM(F54:F56)</f>
        <v>43.9</v>
      </c>
      <c r="G57" s="6"/>
    </row>
    <row r="58" spans="2:7" ht="12" customHeight="1">
      <c r="B58" s="8"/>
      <c r="C58" s="22"/>
      <c r="E58" s="11"/>
      <c r="F58" s="11"/>
      <c r="G58" s="6"/>
    </row>
    <row r="59" spans="1:7" ht="12" customHeight="1">
      <c r="A59" s="17">
        <v>39351</v>
      </c>
      <c r="B59" s="5" t="s">
        <v>65</v>
      </c>
      <c r="C59" s="5"/>
      <c r="D59" s="23">
        <v>1</v>
      </c>
      <c r="E59" s="20"/>
      <c r="F59" s="20"/>
      <c r="G59" s="6">
        <v>1400</v>
      </c>
    </row>
    <row r="60" spans="2:7" ht="12" customHeight="1">
      <c r="B60" s="8" t="s">
        <v>14</v>
      </c>
      <c r="C60" s="22">
        <v>300000</v>
      </c>
      <c r="D60" s="10"/>
      <c r="E60" s="9"/>
      <c r="F60" s="9"/>
      <c r="G60" s="6"/>
    </row>
    <row r="61" spans="2:7" ht="12" customHeight="1">
      <c r="B61" s="8" t="s">
        <v>1</v>
      </c>
      <c r="C61" s="22">
        <v>300000</v>
      </c>
      <c r="D61" s="10"/>
      <c r="E61" s="9"/>
      <c r="F61" s="9"/>
      <c r="G61" s="6"/>
    </row>
    <row r="62" spans="2:7" ht="12" customHeight="1">
      <c r="B62" s="12" t="s">
        <v>15</v>
      </c>
      <c r="C62" s="12"/>
      <c r="D62" s="33">
        <v>6</v>
      </c>
      <c r="E62" s="34">
        <f>D62*5.16</f>
        <v>30.96</v>
      </c>
      <c r="F62" s="34">
        <f>E62*1.5</f>
        <v>46.44</v>
      </c>
      <c r="G62" s="6"/>
    </row>
    <row r="63" spans="2:7" ht="12" customHeight="1">
      <c r="B63" s="12" t="s">
        <v>16</v>
      </c>
      <c r="C63" s="12"/>
      <c r="D63" s="33">
        <v>1</v>
      </c>
      <c r="E63" s="34">
        <v>51.65</v>
      </c>
      <c r="F63" s="34">
        <f>E63*1.5</f>
        <v>77.475</v>
      </c>
      <c r="G63" s="6"/>
    </row>
    <row r="64" spans="2:7" ht="12" customHeight="1">
      <c r="B64" s="12" t="s">
        <v>69</v>
      </c>
      <c r="C64" s="12"/>
      <c r="D64" s="33">
        <v>1</v>
      </c>
      <c r="E64" s="34">
        <f>D64*103.29</f>
        <v>103.29</v>
      </c>
      <c r="F64" s="34">
        <f>D64*413.17</f>
        <v>413.17</v>
      </c>
      <c r="G64" s="6"/>
    </row>
    <row r="65" spans="2:7" ht="12" customHeight="1">
      <c r="B65" s="12" t="s">
        <v>17</v>
      </c>
      <c r="C65" s="12"/>
      <c r="D65" s="33">
        <v>1</v>
      </c>
      <c r="E65" s="34">
        <f>D65*77.47</f>
        <v>77.47</v>
      </c>
      <c r="F65" s="34">
        <f>E65*1.5</f>
        <v>116.205</v>
      </c>
      <c r="G65" s="6"/>
    </row>
    <row r="66" spans="2:7" ht="12" customHeight="1">
      <c r="B66" s="12" t="s">
        <v>68</v>
      </c>
      <c r="C66" s="12"/>
      <c r="D66" s="33">
        <v>1</v>
      </c>
      <c r="E66" s="34">
        <f>D66*103.29</f>
        <v>103.29</v>
      </c>
      <c r="F66" s="34">
        <f>D66*413.17</f>
        <v>413.17</v>
      </c>
      <c r="G66" s="6"/>
    </row>
    <row r="67" spans="2:7" ht="12" customHeight="1">
      <c r="B67" s="12" t="s">
        <v>18</v>
      </c>
      <c r="C67" s="12"/>
      <c r="D67" s="33">
        <v>1</v>
      </c>
      <c r="E67" s="34">
        <f>D67*5.16</f>
        <v>5.16</v>
      </c>
      <c r="F67" s="34">
        <f>E67*1.5</f>
        <v>7.74</v>
      </c>
      <c r="G67" s="6"/>
    </row>
    <row r="68" spans="2:7" ht="12" customHeight="1">
      <c r="B68" s="12" t="s">
        <v>67</v>
      </c>
      <c r="C68" s="12"/>
      <c r="D68" s="33">
        <v>1</v>
      </c>
      <c r="E68" s="34">
        <f>D68*103.29</f>
        <v>103.29</v>
      </c>
      <c r="F68" s="34">
        <f>D68*413.17</f>
        <v>413.17</v>
      </c>
      <c r="G68" s="6"/>
    </row>
    <row r="69" spans="2:7" ht="12" customHeight="1">
      <c r="B69" s="41" t="s">
        <v>21</v>
      </c>
      <c r="C69" s="41"/>
      <c r="D69" s="33">
        <v>8</v>
      </c>
      <c r="E69" s="34">
        <f>D69*5.16</f>
        <v>41.28</v>
      </c>
      <c r="F69" s="34">
        <f>E69*1.5</f>
        <v>61.92</v>
      </c>
      <c r="G69" s="6"/>
    </row>
    <row r="70" spans="2:7" ht="12" customHeight="1">
      <c r="B70" s="41" t="s">
        <v>22</v>
      </c>
      <c r="C70" s="41"/>
      <c r="D70" s="33">
        <v>1</v>
      </c>
      <c r="E70" s="34">
        <v>51.65</v>
      </c>
      <c r="F70" s="34">
        <f>E70*1.5</f>
        <v>77.475</v>
      </c>
      <c r="G70" s="6"/>
    </row>
    <row r="71" spans="2:7" ht="12" customHeight="1">
      <c r="B71" s="41" t="s">
        <v>66</v>
      </c>
      <c r="C71" s="41"/>
      <c r="D71" s="33">
        <v>1</v>
      </c>
      <c r="E71" s="34">
        <f>D71*103.29</f>
        <v>103.29</v>
      </c>
      <c r="F71" s="34">
        <f>D71*413.17</f>
        <v>413.17</v>
      </c>
      <c r="G71" s="6"/>
    </row>
    <row r="72" spans="2:7" ht="12" customHeight="1">
      <c r="B72" s="8" t="s">
        <v>63</v>
      </c>
      <c r="C72" s="12"/>
      <c r="D72" s="1">
        <v>1</v>
      </c>
      <c r="E72" s="2">
        <v>51.65</v>
      </c>
      <c r="F72" s="2">
        <f>+D72*E72</f>
        <v>51.65</v>
      </c>
      <c r="G72" s="6"/>
    </row>
    <row r="73" spans="2:7" ht="12" customHeight="1">
      <c r="B73" s="12" t="s">
        <v>64</v>
      </c>
      <c r="C73" s="12"/>
      <c r="D73" s="1">
        <v>20</v>
      </c>
      <c r="E73" s="2">
        <f>+D73*2.58</f>
        <v>51.6</v>
      </c>
      <c r="F73" s="2">
        <f>+D73*2.58</f>
        <v>51.6</v>
      </c>
      <c r="G73" s="6"/>
    </row>
    <row r="74" spans="2:7" ht="12" customHeight="1">
      <c r="B74" s="12"/>
      <c r="D74" s="33"/>
      <c r="E74" s="35">
        <f>SUM(E62:E73)</f>
        <v>774.58</v>
      </c>
      <c r="F74" s="35">
        <f>SUM(F62:F73)</f>
        <v>2143.185</v>
      </c>
      <c r="G74" s="6"/>
    </row>
    <row r="75" spans="2:7" ht="12" customHeight="1">
      <c r="B75" s="8"/>
      <c r="C75" s="22"/>
      <c r="E75" s="11"/>
      <c r="F75" s="11"/>
      <c r="G75" s="6"/>
    </row>
    <row r="76" spans="1:7" ht="12" customHeight="1">
      <c r="A76" s="17">
        <v>39355</v>
      </c>
      <c r="B76" s="5" t="s">
        <v>59</v>
      </c>
      <c r="C76" s="5"/>
      <c r="D76" s="23">
        <v>1</v>
      </c>
      <c r="E76" s="20"/>
      <c r="F76" s="20"/>
      <c r="G76" s="6">
        <f>+D76*280</f>
        <v>280</v>
      </c>
    </row>
    <row r="77" spans="2:7" ht="12" customHeight="1">
      <c r="B77" s="8" t="s">
        <v>13</v>
      </c>
      <c r="C77" s="22">
        <v>10000</v>
      </c>
      <c r="G77" s="6"/>
    </row>
    <row r="78" spans="2:7" ht="12" customHeight="1">
      <c r="B78" s="12" t="s">
        <v>60</v>
      </c>
      <c r="C78" s="12"/>
      <c r="D78" s="1">
        <v>12</v>
      </c>
      <c r="E78" s="2">
        <f>D78*5.16</f>
        <v>61.92</v>
      </c>
      <c r="F78" s="2">
        <f>+E78*1.5</f>
        <v>92.88</v>
      </c>
      <c r="G78" s="6"/>
    </row>
    <row r="79" spans="2:7" ht="12" customHeight="1">
      <c r="B79" s="12" t="s">
        <v>61</v>
      </c>
      <c r="C79" s="12"/>
      <c r="D79" s="1">
        <v>1</v>
      </c>
      <c r="E79" s="2">
        <v>25.82</v>
      </c>
      <c r="F79" s="2">
        <f>E79*1.5</f>
        <v>38.730000000000004</v>
      </c>
      <c r="G79" s="6"/>
    </row>
    <row r="80" spans="2:7" ht="12" customHeight="1">
      <c r="B80" s="12" t="s">
        <v>62</v>
      </c>
      <c r="C80" s="12"/>
      <c r="D80" s="1">
        <v>1</v>
      </c>
      <c r="E80" s="2">
        <v>25.82</v>
      </c>
      <c r="F80" s="2">
        <v>154.94</v>
      </c>
      <c r="G80" s="6"/>
    </row>
    <row r="81" spans="2:7" ht="12" customHeight="1">
      <c r="B81" s="8" t="s">
        <v>63</v>
      </c>
      <c r="C81" s="12"/>
      <c r="D81" s="1">
        <v>1</v>
      </c>
      <c r="E81" s="2">
        <v>51.65</v>
      </c>
      <c r="F81" s="2">
        <f>+D81*E81</f>
        <v>51.65</v>
      </c>
      <c r="G81" s="6"/>
    </row>
    <row r="82" spans="2:7" ht="12" customHeight="1">
      <c r="B82" s="12" t="s">
        <v>64</v>
      </c>
      <c r="C82" s="12"/>
      <c r="D82" s="1">
        <v>6</v>
      </c>
      <c r="E82" s="2">
        <f>+D82*2.58</f>
        <v>15.48</v>
      </c>
      <c r="F82" s="2">
        <f>+D82*2.58</f>
        <v>15.48</v>
      </c>
      <c r="G82" s="6"/>
    </row>
    <row r="83" spans="2:7" ht="12" customHeight="1">
      <c r="B83" s="12"/>
      <c r="E83" s="7">
        <f>SUM(E78:E82)</f>
        <v>180.69</v>
      </c>
      <c r="F83" s="7">
        <f>SUM(F78:F82)</f>
        <v>353.68</v>
      </c>
      <c r="G83" s="6"/>
    </row>
    <row r="84" spans="2:7" ht="12" customHeight="1">
      <c r="B84" s="12"/>
      <c r="E84" s="11"/>
      <c r="F84" s="11"/>
      <c r="G84" s="6"/>
    </row>
    <row r="85" spans="1:7" ht="12" customHeight="1">
      <c r="A85" s="17">
        <v>39447</v>
      </c>
      <c r="B85" s="5" t="s">
        <v>75</v>
      </c>
      <c r="C85" s="5"/>
      <c r="D85" s="23">
        <v>1</v>
      </c>
      <c r="E85" s="20"/>
      <c r="F85" s="20"/>
      <c r="G85" s="6">
        <f>+D85*2800</f>
        <v>2800</v>
      </c>
    </row>
    <row r="86" spans="2:7" ht="12" customHeight="1">
      <c r="B86" s="12" t="s">
        <v>70</v>
      </c>
      <c r="C86" s="30" t="s">
        <v>71</v>
      </c>
      <c r="D86" s="1">
        <v>2500</v>
      </c>
      <c r="E86" s="11">
        <f>+D86*0.77</f>
        <v>1925</v>
      </c>
      <c r="F86" s="11">
        <f>+D86*1.81</f>
        <v>4525</v>
      </c>
      <c r="G86" s="6"/>
    </row>
    <row r="87" spans="2:7" ht="22.5">
      <c r="B87" s="12" t="s">
        <v>72</v>
      </c>
      <c r="D87" s="15">
        <v>0.2</v>
      </c>
      <c r="E87" s="11">
        <f>+E86*D87</f>
        <v>385</v>
      </c>
      <c r="F87" s="11">
        <f>+F86*D87</f>
        <v>905</v>
      </c>
      <c r="G87" s="6"/>
    </row>
    <row r="88" spans="2:7" ht="12">
      <c r="B88" s="12" t="s">
        <v>73</v>
      </c>
      <c r="D88" s="1">
        <v>1</v>
      </c>
      <c r="E88" s="11">
        <f>+D88*103.29</f>
        <v>103.29</v>
      </c>
      <c r="F88" s="11">
        <f>+D88*309.87</f>
        <v>309.87</v>
      </c>
      <c r="G88" s="6"/>
    </row>
    <row r="89" spans="2:7" ht="12">
      <c r="B89" s="12"/>
      <c r="E89" s="7">
        <f>SUM(E86:E88)</f>
        <v>2413.29</v>
      </c>
      <c r="F89" s="7">
        <f>SUM(F86:F88)</f>
        <v>5739.87</v>
      </c>
      <c r="G89" s="6"/>
    </row>
    <row r="90" spans="2:7" ht="12">
      <c r="B90" s="12"/>
      <c r="E90" s="11"/>
      <c r="F90" s="11"/>
      <c r="G90" s="6"/>
    </row>
    <row r="91" spans="1:7" ht="12" customHeight="1">
      <c r="A91" s="17">
        <v>39447</v>
      </c>
      <c r="B91" s="5" t="s">
        <v>19</v>
      </c>
      <c r="C91" s="5"/>
      <c r="G91" s="6">
        <v>0</v>
      </c>
    </row>
    <row r="92" spans="2:7" ht="12" customHeight="1">
      <c r="B92" s="41" t="s">
        <v>74</v>
      </c>
      <c r="C92" s="41"/>
      <c r="E92" s="11">
        <v>516.46</v>
      </c>
      <c r="F92" s="11">
        <v>516.46</v>
      </c>
      <c r="G92" s="6"/>
    </row>
    <row r="93" spans="2:7" ht="12" customHeight="1">
      <c r="B93" s="12"/>
      <c r="G93" s="6"/>
    </row>
    <row r="94" ht="12" customHeight="1">
      <c r="G94" s="6"/>
    </row>
    <row r="95" spans="1:8" s="19" customFormat="1" ht="15" customHeight="1">
      <c r="A95" s="36"/>
      <c r="B95" s="37" t="s">
        <v>20</v>
      </c>
      <c r="C95" s="38"/>
      <c r="D95" s="39"/>
      <c r="E95" s="40"/>
      <c r="F95" s="40"/>
      <c r="G95" s="16">
        <f>SUM(G7:G94)</f>
        <v>6874</v>
      </c>
      <c r="H95" s="39"/>
    </row>
    <row r="96" ht="12" customHeight="1">
      <c r="G96" s="6"/>
    </row>
    <row r="97" ht="12" customHeight="1">
      <c r="G97" s="6"/>
    </row>
    <row r="98" ht="12" customHeight="1">
      <c r="G98" s="6"/>
    </row>
    <row r="99" ht="12" customHeight="1">
      <c r="G99" s="6"/>
    </row>
    <row r="100" ht="12" customHeight="1">
      <c r="G100" s="6"/>
    </row>
    <row r="101" ht="12" customHeight="1">
      <c r="G101" s="6"/>
    </row>
    <row r="102" ht="12" customHeight="1">
      <c r="G102" s="6"/>
    </row>
    <row r="103" ht="12" customHeight="1">
      <c r="G103" s="6"/>
    </row>
    <row r="104" ht="12" customHeight="1">
      <c r="G104" s="6"/>
    </row>
    <row r="105" ht="12">
      <c r="G105" s="6"/>
    </row>
    <row r="106" ht="12">
      <c r="G106" s="6"/>
    </row>
    <row r="107" ht="12">
      <c r="G107" s="6"/>
    </row>
    <row r="108" ht="12">
      <c r="G108" s="6"/>
    </row>
    <row r="109" ht="12">
      <c r="G109" s="6"/>
    </row>
    <row r="110" ht="12">
      <c r="G110" s="6"/>
    </row>
    <row r="111" ht="12">
      <c r="G111" s="6"/>
    </row>
    <row r="112" ht="12">
      <c r="G112" s="6"/>
    </row>
    <row r="113" ht="12">
      <c r="G113" s="6"/>
    </row>
    <row r="114" ht="12">
      <c r="G114" s="6"/>
    </row>
    <row r="115" ht="12">
      <c r="G115" s="6"/>
    </row>
    <row r="116" ht="12">
      <c r="G116" s="6"/>
    </row>
    <row r="117" ht="12">
      <c r="G117" s="6"/>
    </row>
    <row r="118" ht="12">
      <c r="G118" s="6"/>
    </row>
    <row r="119" ht="12">
      <c r="G119" s="6"/>
    </row>
    <row r="120" ht="12">
      <c r="G120" s="6"/>
    </row>
    <row r="121" ht="12">
      <c r="G121" s="6"/>
    </row>
    <row r="122" ht="12">
      <c r="G122" s="6"/>
    </row>
    <row r="123" ht="12">
      <c r="G123" s="6"/>
    </row>
    <row r="124" ht="12">
      <c r="G124" s="6"/>
    </row>
    <row r="125" ht="12">
      <c r="G125" s="6"/>
    </row>
    <row r="126" ht="12">
      <c r="G126" s="6"/>
    </row>
  </sheetData>
  <mergeCells count="4">
    <mergeCell ref="B69:C69"/>
    <mergeCell ref="B70:C70"/>
    <mergeCell ref="B71:C71"/>
    <mergeCell ref="B92:C92"/>
  </mergeCells>
  <printOptions/>
  <pageMargins left="0.49" right="0.47" top="0.59" bottom="0.97" header="0.5" footer="0.5"/>
  <pageSetup fitToHeight="6" fitToWidth="1" horizontalDpi="300" verticalDpi="300" orientation="landscape" paperSize="9" scale="79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Manfrin Gianfranco</dc:creator>
  <cp:keywords/>
  <dc:description>versione feb.2008</dc:description>
  <cp:lastModifiedBy>utente</cp:lastModifiedBy>
  <cp:lastPrinted>2008-02-15T12:04:42Z</cp:lastPrinted>
  <dcterms:created xsi:type="dcterms:W3CDTF">1996-06-20T10:10:51Z</dcterms:created>
  <dcterms:modified xsi:type="dcterms:W3CDTF">2008-02-15T12:04:47Z</dcterms:modified>
  <cp:category/>
  <cp:version/>
  <cp:contentType/>
  <cp:contentStatus/>
</cp:coreProperties>
</file>